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<sst xmlns="http://schemas.openxmlformats.org/spreadsheetml/2006/main" count="46" uniqueCount="46">
  <si>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Фактичні видатки</t>
  </si>
  <si>
    <t>В.Гуляківська ЗОШ</t>
  </si>
  <si>
    <t>В.Мотовилівське НВО</t>
  </si>
  <si>
    <t>Оленівське НВО</t>
  </si>
  <si>
    <t>Томашівське НВО</t>
  </si>
  <si>
    <t>Встого</t>
  </si>
  <si>
    <t>рік</t>
  </si>
  <si>
    <t>діти</t>
  </si>
  <si>
    <t>Дідівщинське НВО</t>
  </si>
  <si>
    <t>заробітна плата</t>
  </si>
  <si>
    <t>нарахування на зварплату</t>
  </si>
  <si>
    <t>харчування</t>
  </si>
  <si>
    <t>відрядження</t>
  </si>
  <si>
    <t>теплопостачання</t>
  </si>
  <si>
    <t>вода і водовідведення</t>
  </si>
  <si>
    <t>світло</t>
  </si>
  <si>
    <t>газ</t>
  </si>
  <si>
    <t>заходи</t>
  </si>
  <si>
    <t>оплата послуг (крім комунальних)</t>
  </si>
  <si>
    <t>предмети і матеріали обладнання та інвентар</t>
  </si>
  <si>
    <t>інші поточні видатки</t>
  </si>
  <si>
    <t xml:space="preserve">інші виплати населенню </t>
  </si>
  <si>
    <t>утримання 1 учня</t>
  </si>
  <si>
    <t>Опорний заклад Веприцька ЗОШ І-ІІІ</t>
  </si>
  <si>
    <t>В.Снітинський ЗЗСО І-ІІІст.</t>
  </si>
  <si>
    <t>Дідівщинський ЗЗСО І-ІІІст.</t>
  </si>
  <si>
    <t>М.Половецький НВК І-ІІст.-дит.сад.</t>
  </si>
  <si>
    <t>М.Снітинський ЗЗСО І-ІІІст.</t>
  </si>
  <si>
    <t>Томашівське НВК ЗЗСО І-ІІІст.- дит.сад</t>
  </si>
  <si>
    <t>Триліський ЗЗСО І-ІІІст.</t>
  </si>
  <si>
    <t xml:space="preserve"> Фастівецький ЗЗСО І-ІІІст.</t>
  </si>
  <si>
    <t>Філія опорого закладу Червоненський НВК ЗОШ І-ІІст.- дит.сад</t>
  </si>
  <si>
    <t>В.Мотовилівський НВК ЗЗСО І-ІІІст.- дит.сад.</t>
  </si>
  <si>
    <t>Опарний заклад Пилипівський НВК ЗЗСО І-ІІІст.- дит.сад.</t>
  </si>
  <si>
    <t>Дорогинський ЗЗСО І-ІІІст.</t>
  </si>
  <si>
    <t>Оленівський НВК ЗЗСО І-ІІст.- дит.сад.</t>
  </si>
  <si>
    <t>Мот.Слобідський ЗЗСО І-Ііст.</t>
  </si>
  <si>
    <t>Півнянський ЗЗСО І-ІІІст.</t>
  </si>
  <si>
    <t>Мотовилівський ЗЗСО І-ІІст.</t>
  </si>
  <si>
    <t>Яхнівський НВК ЗЗСО І-ІІст.- дит.сад.</t>
  </si>
  <si>
    <t>Борівський ЗЗСО І-ІІІст.</t>
  </si>
  <si>
    <t>Кожанський ЗЗСО І-ІІІ ст.</t>
  </si>
  <si>
    <t>Борівський ЗЗСО І-ІІ ст.</t>
  </si>
  <si>
    <t>Кожанський ЗЗСО І-ІІ ст.</t>
  </si>
  <si>
    <t>Філія опорного закладу Скригалівська ЗЗСО І-ІІ ст.</t>
  </si>
  <si>
    <t xml:space="preserve">    Разом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</si>
</sst>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9"/>
      <name val="Verdana"/>
      <family val="2"/>
    </font>
    <font>
      <sz val="9"/>
      <name val="Verdana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38" fillId="51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6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7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1" fillId="0" borderId="19" xfId="88" applyFont="1" applyBorder="1" applyAlignment="1">
      <alignment horizontal="left" vertical="top" wrapText="1" indent="1"/>
      <protection/>
    </xf>
    <xf numFmtId="0" fontId="21" fillId="0" borderId="20" xfId="88" applyFont="1" applyBorder="1" applyAlignment="1">
      <alignment horizontal="left" vertical="top" wrapText="1" indent="1"/>
      <protection/>
    </xf>
    <xf numFmtId="0" fontId="20" fillId="9" borderId="20" xfId="88" applyFont="1" applyFill="1" applyBorder="1" applyAlignment="1">
      <alignment horizontal="left" vertical="top" wrapText="1" indent="1"/>
      <protection/>
    </xf>
    <xf numFmtId="2" fontId="0" fillId="0" borderId="21" xfId="0" applyNumberFormat="1" applyBorder="1" applyAlignment="1">
      <alignment/>
    </xf>
    <xf numFmtId="2" fontId="0" fillId="55" borderId="21" xfId="0" applyNumberFormat="1" applyFill="1" applyBorder="1" applyAlignment="1">
      <alignment/>
    </xf>
    <xf numFmtId="2" fontId="43" fillId="55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43" fillId="0" borderId="21" xfId="0" applyNumberFormat="1" applyFont="1" applyFill="1" applyBorder="1" applyAlignment="1">
      <alignment/>
    </xf>
    <xf numFmtId="1" fontId="43" fillId="0" borderId="21" xfId="0" applyNumberFormat="1" applyFont="1" applyBorder="1" applyAlignment="1">
      <alignment/>
    </xf>
    <xf numFmtId="0" fontId="19" fillId="0" borderId="22" xfId="88" applyFont="1" applyFill="1" applyBorder="1" applyAlignment="1">
      <alignment horizontal="left" indent="1"/>
      <protection/>
    </xf>
    <xf numFmtId="0" fontId="44" fillId="0" borderId="21" xfId="0" applyFont="1" applyFill="1" applyBorder="1" applyAlignment="1">
      <alignment wrapText="1"/>
    </xf>
    <xf numFmtId="0" fontId="43" fillId="0" borderId="21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44" fillId="0" borderId="24" xfId="0" applyFont="1" applyFill="1" applyBorder="1" applyAlignment="1">
      <alignment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0" sqref="J30"/>
    </sheetView>
  </sheetViews>
  <sheetFormatPr defaultColWidth="9.140625" defaultRowHeight="15"/>
  <cols>
    <col min="1" max="1" width="21.57421875" style="0" customWidth="1"/>
    <col min="2" max="2" width="11.57421875" style="0" bestFit="1" customWidth="1"/>
    <col min="3" max="3" width="13.00390625" style="0" customWidth="1"/>
    <col min="4" max="4" width="10.57421875" style="0" bestFit="1" customWidth="1"/>
    <col min="5" max="5" width="10.7109375" style="0" customWidth="1"/>
    <col min="6" max="6" width="12.140625" style="0" customWidth="1"/>
    <col min="7" max="7" width="8.140625" style="0" customWidth="1"/>
    <col min="8" max="8" width="11.00390625" style="0" customWidth="1"/>
    <col min="9" max="9" width="10.57421875" style="0" bestFit="1" customWidth="1"/>
    <col min="10" max="10" width="9.421875" style="0" bestFit="1" customWidth="1"/>
    <col min="11" max="11" width="11.421875" style="0" customWidth="1"/>
    <col min="12" max="12" width="11.8515625" style="0" customWidth="1"/>
    <col min="13" max="14" width="9.421875" style="0" hidden="1" customWidth="1"/>
    <col min="15" max="15" width="9.57421875" style="0" bestFit="1" customWidth="1"/>
    <col min="16" max="16" width="9.421875" style="0" bestFit="1" customWidth="1"/>
    <col min="17" max="17" width="12.57421875" style="0" customWidth="1"/>
    <col min="18" max="18" width="8.00390625" style="0" customWidth="1"/>
    <col min="19" max="19" width="10.28125" style="0" customWidth="1"/>
  </cols>
  <sheetData>
    <row r="1" spans="1:19" ht="65.25" customHeight="1" thickBot="1">
      <c r="A1" s="10" t="s">
        <v>0</v>
      </c>
      <c r="B1" s="11" t="s">
        <v>9</v>
      </c>
      <c r="C1" s="11" t="s">
        <v>10</v>
      </c>
      <c r="D1" s="11" t="s">
        <v>19</v>
      </c>
      <c r="E1" s="11" t="s">
        <v>11</v>
      </c>
      <c r="F1" s="11" t="s">
        <v>18</v>
      </c>
      <c r="G1" s="11" t="s">
        <v>20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>
        <v>2240</v>
      </c>
      <c r="N1" s="11">
        <v>2275</v>
      </c>
      <c r="O1" s="11" t="s">
        <v>17</v>
      </c>
      <c r="P1" s="11" t="s">
        <v>21</v>
      </c>
      <c r="Q1" s="12" t="s">
        <v>6</v>
      </c>
      <c r="R1" s="13" t="s">
        <v>7</v>
      </c>
      <c r="S1" s="14" t="s">
        <v>22</v>
      </c>
    </row>
    <row r="2" spans="1:19" ht="33.75">
      <c r="A2" s="1" t="s">
        <v>23</v>
      </c>
      <c r="B2" s="4">
        <v>2639064.72</v>
      </c>
      <c r="C2" s="4">
        <v>601078.3446000001</v>
      </c>
      <c r="D2" s="4">
        <v>102870.01</v>
      </c>
      <c r="E2" s="4">
        <v>12091.17</v>
      </c>
      <c r="F2" s="4">
        <v>82361.31</v>
      </c>
      <c r="G2" s="4">
        <v>0</v>
      </c>
      <c r="H2" s="4">
        <v>4943.12</v>
      </c>
      <c r="I2" s="4">
        <v>0</v>
      </c>
      <c r="J2" s="4">
        <v>0</v>
      </c>
      <c r="K2" s="4">
        <f>62119.82022-5415</f>
        <v>56704.82022</v>
      </c>
      <c r="L2" s="4">
        <f>536121.4288-23814.6</f>
        <v>512306.8288</v>
      </c>
      <c r="M2" s="4">
        <v>0</v>
      </c>
      <c r="N2" s="4">
        <v>0</v>
      </c>
      <c r="O2" s="4">
        <v>11725.91</v>
      </c>
      <c r="P2" s="4">
        <v>272</v>
      </c>
      <c r="Q2" s="6">
        <f>SUM(B2:P2)</f>
        <v>4023418.23362</v>
      </c>
      <c r="R2" s="8">
        <v>129</v>
      </c>
      <c r="S2" s="6">
        <f>Q2/R2</f>
        <v>31189.28863271318</v>
      </c>
    </row>
    <row r="3" spans="1:19" ht="22.5">
      <c r="A3" s="2" t="s">
        <v>24</v>
      </c>
      <c r="B3" s="4">
        <v>3704647.79</v>
      </c>
      <c r="C3" s="4">
        <v>802563.512605</v>
      </c>
      <c r="D3" s="4">
        <v>42971.84</v>
      </c>
      <c r="E3" s="4">
        <v>30512.820000000003</v>
      </c>
      <c r="F3" s="4">
        <v>36300.79</v>
      </c>
      <c r="G3" s="4">
        <v>0</v>
      </c>
      <c r="H3" s="4">
        <v>3607</v>
      </c>
      <c r="I3" s="4">
        <v>0</v>
      </c>
      <c r="J3" s="4">
        <v>0</v>
      </c>
      <c r="K3" s="4">
        <f>44539.92361-5415</f>
        <v>39124.92361</v>
      </c>
      <c r="L3" s="4">
        <f>347066.6201-23814.6</f>
        <v>323252.0201</v>
      </c>
      <c r="M3" s="4">
        <v>0</v>
      </c>
      <c r="N3" s="4">
        <v>0</v>
      </c>
      <c r="O3" s="4">
        <v>11815.91</v>
      </c>
      <c r="P3" s="4">
        <v>1360</v>
      </c>
      <c r="Q3" s="6">
        <f aca="true" t="shared" si="0" ref="Q3:Q30">SUM(B3:P3)</f>
        <v>4996156.606315001</v>
      </c>
      <c r="R3" s="8">
        <v>302</v>
      </c>
      <c r="S3" s="6">
        <f aca="true" t="shared" si="1" ref="S3:S25">Q3/R3</f>
        <v>16543.56492157285</v>
      </c>
    </row>
    <row r="4" spans="1:19" ht="22.5">
      <c r="A4" s="2" t="s">
        <v>25</v>
      </c>
      <c r="B4" s="4">
        <f>2480120.63+B29</f>
        <v>2755069.1799999997</v>
      </c>
      <c r="C4" s="4">
        <f>515770.771139+C29</f>
        <v>552829.531139</v>
      </c>
      <c r="D4" s="4">
        <v>197791.16</v>
      </c>
      <c r="E4" s="4">
        <f>2988.23+E29</f>
        <v>40086.630000000005</v>
      </c>
      <c r="F4" s="4">
        <v>101131.54</v>
      </c>
      <c r="G4" s="4">
        <v>0</v>
      </c>
      <c r="H4" s="4">
        <v>9142.38</v>
      </c>
      <c r="I4" s="4">
        <v>0</v>
      </c>
      <c r="J4" s="4">
        <v>0</v>
      </c>
      <c r="K4" s="4">
        <f>58379.16188-5415</f>
        <v>52964.16188</v>
      </c>
      <c r="L4" s="4">
        <f>498417.2651-23814.6</f>
        <v>474602.66510000004</v>
      </c>
      <c r="M4" s="4">
        <v>0</v>
      </c>
      <c r="N4" s="4">
        <v>0</v>
      </c>
      <c r="O4" s="4">
        <v>11665.91</v>
      </c>
      <c r="P4" s="4">
        <v>272</v>
      </c>
      <c r="Q4" s="6">
        <f t="shared" si="0"/>
        <v>4195555.158119</v>
      </c>
      <c r="R4" s="8">
        <v>156</v>
      </c>
      <c r="S4" s="6">
        <f t="shared" si="1"/>
        <v>26894.584346916665</v>
      </c>
    </row>
    <row r="5" spans="1:19" ht="22.5">
      <c r="A5" s="2" t="s">
        <v>26</v>
      </c>
      <c r="B5" s="4">
        <v>1654775.3800000001</v>
      </c>
      <c r="C5" s="4">
        <v>372276.390168</v>
      </c>
      <c r="D5" s="4">
        <v>42971.84</v>
      </c>
      <c r="E5" s="4">
        <v>0</v>
      </c>
      <c r="F5" s="4">
        <v>39495.81</v>
      </c>
      <c r="G5" s="4">
        <v>0</v>
      </c>
      <c r="H5" s="4">
        <v>4449</v>
      </c>
      <c r="I5" s="4">
        <v>0</v>
      </c>
      <c r="J5" s="4">
        <v>0</v>
      </c>
      <c r="K5" s="4">
        <f>11693.57211-5415</f>
        <v>6278.572109999999</v>
      </c>
      <c r="L5" s="4">
        <f>421229.7771-23814.6</f>
        <v>397415.17710000003</v>
      </c>
      <c r="M5" s="4">
        <v>0</v>
      </c>
      <c r="N5" s="4">
        <v>0</v>
      </c>
      <c r="O5" s="4">
        <v>10825.91</v>
      </c>
      <c r="P5" s="4">
        <v>0</v>
      </c>
      <c r="Q5" s="6">
        <f t="shared" si="0"/>
        <v>2528488.0793780005</v>
      </c>
      <c r="R5" s="8">
        <v>43</v>
      </c>
      <c r="S5" s="6">
        <f t="shared" si="1"/>
        <v>58802.048357627915</v>
      </c>
    </row>
    <row r="6" spans="1:19" ht="22.5">
      <c r="A6" s="2" t="s">
        <v>27</v>
      </c>
      <c r="B6" s="4">
        <v>3265482.5799999996</v>
      </c>
      <c r="C6" s="4">
        <v>693875.840324</v>
      </c>
      <c r="D6" s="4">
        <v>42971.84</v>
      </c>
      <c r="E6" s="4">
        <v>19245.59</v>
      </c>
      <c r="F6" s="4">
        <v>35093.81</v>
      </c>
      <c r="G6" s="4">
        <v>0</v>
      </c>
      <c r="H6" s="4">
        <v>5507.98</v>
      </c>
      <c r="I6" s="4">
        <v>0</v>
      </c>
      <c r="J6" s="4">
        <v>1613.95</v>
      </c>
      <c r="K6" s="4">
        <f>49560.38943-5415</f>
        <v>44145.38943</v>
      </c>
      <c r="L6" s="4">
        <f>722315.191-23814.6</f>
        <v>698500.591</v>
      </c>
      <c r="M6" s="4">
        <v>0</v>
      </c>
      <c r="N6" s="4">
        <v>0</v>
      </c>
      <c r="O6" s="4">
        <v>13580.91</v>
      </c>
      <c r="P6" s="4">
        <v>816</v>
      </c>
      <c r="Q6" s="6">
        <f t="shared" si="0"/>
        <v>4820834.480753999</v>
      </c>
      <c r="R6" s="8">
        <v>194</v>
      </c>
      <c r="S6" s="6">
        <f t="shared" si="1"/>
        <v>24849.66227192783</v>
      </c>
    </row>
    <row r="7" spans="1:19" ht="33.75">
      <c r="A7" s="2" t="s">
        <v>28</v>
      </c>
      <c r="B7" s="4">
        <f>1496827.57+B28</f>
        <v>1718322.4300000002</v>
      </c>
      <c r="C7" s="4">
        <f>334894.3018+C28</f>
        <v>388266.8018</v>
      </c>
      <c r="D7" s="4">
        <v>122422.21</v>
      </c>
      <c r="E7" s="4">
        <f>2811.89+E28</f>
        <v>37421.14</v>
      </c>
      <c r="F7" s="4">
        <v>35770.31</v>
      </c>
      <c r="G7" s="4">
        <v>0</v>
      </c>
      <c r="H7" s="4">
        <v>2300</v>
      </c>
      <c r="I7" s="4">
        <v>0</v>
      </c>
      <c r="J7" s="4">
        <v>0</v>
      </c>
      <c r="K7" s="4">
        <f>32258.18804-5415</f>
        <v>26843.18804</v>
      </c>
      <c r="L7" s="4">
        <f>371483.6357-23814.6</f>
        <v>347669.0357</v>
      </c>
      <c r="M7" s="4">
        <v>0</v>
      </c>
      <c r="N7" s="4">
        <v>0</v>
      </c>
      <c r="O7" s="4">
        <v>10825.91</v>
      </c>
      <c r="P7" s="4">
        <v>272</v>
      </c>
      <c r="Q7" s="6">
        <f t="shared" si="0"/>
        <v>2690113.0255400003</v>
      </c>
      <c r="R7" s="8">
        <v>60</v>
      </c>
      <c r="S7" s="6">
        <f t="shared" si="1"/>
        <v>44835.21709233334</v>
      </c>
    </row>
    <row r="8" spans="1:19" ht="22.5">
      <c r="A8" s="2" t="s">
        <v>29</v>
      </c>
      <c r="B8" s="4">
        <v>2301318.45</v>
      </c>
      <c r="C8" s="4">
        <v>509446.27548</v>
      </c>
      <c r="D8" s="4">
        <v>111150.96</v>
      </c>
      <c r="E8" s="4">
        <v>9467.84</v>
      </c>
      <c r="F8" s="4">
        <v>55846.909999999996</v>
      </c>
      <c r="G8" s="4">
        <v>0</v>
      </c>
      <c r="H8" s="4">
        <v>8047</v>
      </c>
      <c r="I8" s="4">
        <v>0</v>
      </c>
      <c r="J8" s="4">
        <v>0</v>
      </c>
      <c r="K8" s="4">
        <f>29629.25113-5415</f>
        <v>24214.25113</v>
      </c>
      <c r="L8" s="4">
        <f>393270.0837-23814.6</f>
        <v>369455.48370000004</v>
      </c>
      <c r="M8" s="4">
        <v>0</v>
      </c>
      <c r="N8" s="4">
        <v>0</v>
      </c>
      <c r="O8" s="4">
        <v>11665.91</v>
      </c>
      <c r="P8" s="4">
        <v>544</v>
      </c>
      <c r="Q8" s="6">
        <f t="shared" si="0"/>
        <v>3401157.0803100006</v>
      </c>
      <c r="R8" s="8">
        <v>106</v>
      </c>
      <c r="S8" s="6">
        <f t="shared" si="1"/>
        <v>32086.387550094347</v>
      </c>
    </row>
    <row r="9" spans="1:19" ht="22.5">
      <c r="A9" s="2" t="s">
        <v>30</v>
      </c>
      <c r="B9" s="4">
        <v>2804422.29</v>
      </c>
      <c r="C9" s="4">
        <v>619971.63435</v>
      </c>
      <c r="D9" s="4">
        <v>124102.04</v>
      </c>
      <c r="E9" s="4">
        <v>19583.73</v>
      </c>
      <c r="F9" s="4">
        <v>52344.81</v>
      </c>
      <c r="G9" s="4">
        <v>0</v>
      </c>
      <c r="H9" s="4">
        <v>10384</v>
      </c>
      <c r="I9" s="4">
        <v>0</v>
      </c>
      <c r="J9" s="4">
        <v>0</v>
      </c>
      <c r="K9" s="4">
        <f>48482.39256-5415</f>
        <v>43067.39256</v>
      </c>
      <c r="L9" s="4">
        <f>524472.3028-23814.6-47629.2</f>
        <v>453028.50279999996</v>
      </c>
      <c r="M9" s="4">
        <v>0</v>
      </c>
      <c r="N9" s="4">
        <v>0</v>
      </c>
      <c r="O9" s="4">
        <v>11905.91</v>
      </c>
      <c r="P9" s="4">
        <v>2720</v>
      </c>
      <c r="Q9" s="6">
        <f t="shared" si="0"/>
        <v>4141530.30971</v>
      </c>
      <c r="R9" s="8">
        <v>217</v>
      </c>
      <c r="S9" s="6">
        <f t="shared" si="1"/>
        <v>19085.393132304147</v>
      </c>
    </row>
    <row r="10" spans="1:19" ht="45" customHeight="1">
      <c r="A10" s="2" t="s">
        <v>31</v>
      </c>
      <c r="B10" s="4">
        <v>1657135.63</v>
      </c>
      <c r="C10" s="4">
        <v>361358.773947</v>
      </c>
      <c r="D10" s="4">
        <v>42971.84</v>
      </c>
      <c r="E10" s="4">
        <v>0</v>
      </c>
      <c r="F10" s="4">
        <v>30845.809999999998</v>
      </c>
      <c r="G10" s="4">
        <v>0</v>
      </c>
      <c r="H10" s="4">
        <v>2611</v>
      </c>
      <c r="I10" s="4">
        <v>399675.88</v>
      </c>
      <c r="J10" s="4">
        <v>0</v>
      </c>
      <c r="K10" s="4">
        <f>15116.86454-5415</f>
        <v>9701.86454</v>
      </c>
      <c r="L10" s="4">
        <v>0</v>
      </c>
      <c r="M10" s="4">
        <v>0</v>
      </c>
      <c r="N10" s="4">
        <v>0</v>
      </c>
      <c r="O10" s="4">
        <v>10825.91</v>
      </c>
      <c r="P10" s="4">
        <v>544</v>
      </c>
      <c r="Q10" s="6">
        <f t="shared" si="0"/>
        <v>2515670.7084870003</v>
      </c>
      <c r="R10" s="9">
        <v>50</v>
      </c>
      <c r="S10" s="6">
        <f t="shared" si="1"/>
        <v>50313.414169740005</v>
      </c>
    </row>
    <row r="11" spans="1:19" ht="33.75">
      <c r="A11" s="2" t="s">
        <v>32</v>
      </c>
      <c r="B11" s="4">
        <f>2692418.91+B26</f>
        <v>3338870.06</v>
      </c>
      <c r="C11" s="4">
        <f>610818.237885+C26</f>
        <v>764585.696685</v>
      </c>
      <c r="D11" s="4">
        <v>105866.65</v>
      </c>
      <c r="E11" s="4">
        <f>21369.94+E26</f>
        <v>120481.31999999999</v>
      </c>
      <c r="F11" s="4">
        <v>199838</v>
      </c>
      <c r="G11" s="4">
        <v>0</v>
      </c>
      <c r="H11" s="4">
        <v>6454.98</v>
      </c>
      <c r="I11" s="4">
        <v>0</v>
      </c>
      <c r="J11" s="4">
        <v>0</v>
      </c>
      <c r="K11" s="4">
        <f>140776.8462-5415</f>
        <v>135361.8462</v>
      </c>
      <c r="L11" s="4">
        <f>836980.3492-23814.6</f>
        <v>813165.7492000001</v>
      </c>
      <c r="M11" s="4">
        <v>0</v>
      </c>
      <c r="N11" s="4">
        <v>0</v>
      </c>
      <c r="O11" s="4">
        <v>11785.91</v>
      </c>
      <c r="P11" s="4">
        <v>2992</v>
      </c>
      <c r="Q11" s="6">
        <f t="shared" si="0"/>
        <v>5499402.212085001</v>
      </c>
      <c r="R11" s="8">
        <v>163</v>
      </c>
      <c r="S11" s="6">
        <f t="shared" si="1"/>
        <v>33738.663877822095</v>
      </c>
    </row>
    <row r="12" spans="1:19" ht="45">
      <c r="A12" s="2" t="s">
        <v>33</v>
      </c>
      <c r="B12" s="4">
        <v>2547154.69</v>
      </c>
      <c r="C12" s="4">
        <v>569073.124165</v>
      </c>
      <c r="D12" s="4">
        <v>194813.18</v>
      </c>
      <c r="E12" s="4">
        <v>12626.400000000001</v>
      </c>
      <c r="F12" s="4">
        <v>67107.98</v>
      </c>
      <c r="G12" s="4">
        <v>0</v>
      </c>
      <c r="H12" s="4">
        <v>6929</v>
      </c>
      <c r="I12" s="4">
        <v>0</v>
      </c>
      <c r="J12" s="4">
        <v>0</v>
      </c>
      <c r="K12" s="4">
        <f>30324.48654-5415</f>
        <v>24909.48654</v>
      </c>
      <c r="L12" s="4">
        <f>427836.4314-23814.6</f>
        <v>404021.8314</v>
      </c>
      <c r="M12" s="4">
        <v>0</v>
      </c>
      <c r="N12" s="4">
        <v>0</v>
      </c>
      <c r="O12" s="4">
        <v>12005.91</v>
      </c>
      <c r="P12" s="4">
        <v>1632</v>
      </c>
      <c r="Q12" s="6">
        <f t="shared" si="0"/>
        <v>3840273.602105</v>
      </c>
      <c r="R12" s="8">
        <v>108</v>
      </c>
      <c r="S12" s="6">
        <f t="shared" si="1"/>
        <v>35558.08890837963</v>
      </c>
    </row>
    <row r="13" spans="1:19" ht="22.5">
      <c r="A13" s="2" t="s">
        <v>34</v>
      </c>
      <c r="B13" s="4">
        <v>2222373.47</v>
      </c>
      <c r="C13" s="4">
        <v>493195.24536199996</v>
      </c>
      <c r="D13" s="4">
        <v>62971.84</v>
      </c>
      <c r="E13" s="4">
        <v>3361.55</v>
      </c>
      <c r="F13" s="4">
        <v>39943.82</v>
      </c>
      <c r="G13" s="4">
        <v>0</v>
      </c>
      <c r="H13" s="4">
        <v>8692.2</v>
      </c>
      <c r="I13" s="4">
        <v>0</v>
      </c>
      <c r="J13" s="4">
        <v>1730</v>
      </c>
      <c r="K13" s="4">
        <f>52379.0952-5415</f>
        <v>46964.0952</v>
      </c>
      <c r="L13" s="4">
        <f>389302.0287-23814.6</f>
        <v>365487.42870000005</v>
      </c>
      <c r="M13" s="4">
        <v>0</v>
      </c>
      <c r="N13" s="4">
        <v>0</v>
      </c>
      <c r="O13" s="4">
        <v>11845.91</v>
      </c>
      <c r="P13" s="4">
        <v>2448</v>
      </c>
      <c r="Q13" s="6">
        <f t="shared" si="0"/>
        <v>3259013.559262</v>
      </c>
      <c r="R13" s="8">
        <v>75</v>
      </c>
      <c r="S13" s="6">
        <f t="shared" si="1"/>
        <v>43453.51412349333</v>
      </c>
    </row>
    <row r="14" spans="1:19" ht="15">
      <c r="A14" s="2" t="s">
        <v>1</v>
      </c>
      <c r="B14" s="4">
        <v>105501.63</v>
      </c>
      <c r="C14" s="4">
        <v>24461.639999999996</v>
      </c>
      <c r="D14" s="4">
        <v>0</v>
      </c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/>
      <c r="P14" s="4">
        <v>0</v>
      </c>
      <c r="Q14" s="6">
        <f t="shared" si="0"/>
        <v>129963.27</v>
      </c>
      <c r="R14" s="9"/>
      <c r="S14" s="6">
        <v>0</v>
      </c>
    </row>
    <row r="15" spans="1:19" ht="33.75">
      <c r="A15" s="2" t="s">
        <v>35</v>
      </c>
      <c r="B15" s="4">
        <f>1792741.45+B27</f>
        <v>2207001.56</v>
      </c>
      <c r="C15" s="4">
        <f>405961.5382+C27</f>
        <v>498333.6546</v>
      </c>
      <c r="D15" s="4">
        <v>42971.84</v>
      </c>
      <c r="E15" s="4">
        <f>9933.38+E27</f>
        <v>44749.59</v>
      </c>
      <c r="F15" s="4">
        <v>170145.84000000003</v>
      </c>
      <c r="G15" s="4">
        <v>0</v>
      </c>
      <c r="H15" s="4">
        <v>4843</v>
      </c>
      <c r="I15" s="4">
        <v>0</v>
      </c>
      <c r="J15" s="4">
        <v>0</v>
      </c>
      <c r="K15" s="4">
        <f>36322.98416-5415</f>
        <v>30907.98416</v>
      </c>
      <c r="L15" s="4">
        <f>470772.8192-23814.59</f>
        <v>446958.2292</v>
      </c>
      <c r="M15" s="4">
        <v>0</v>
      </c>
      <c r="N15" s="4">
        <v>0</v>
      </c>
      <c r="O15" s="4">
        <v>10825.91</v>
      </c>
      <c r="P15" s="4">
        <v>1088</v>
      </c>
      <c r="Q15" s="6">
        <f t="shared" si="0"/>
        <v>3457825.6079599997</v>
      </c>
      <c r="R15" s="8">
        <v>67</v>
      </c>
      <c r="S15" s="6">
        <f t="shared" si="1"/>
        <v>51609.337432238804</v>
      </c>
    </row>
    <row r="16" spans="1:19" ht="22.5">
      <c r="A16" s="2" t="s">
        <v>36</v>
      </c>
      <c r="B16" s="4">
        <v>1581762.58</v>
      </c>
      <c r="C16" s="4">
        <v>353928.938366</v>
      </c>
      <c r="D16" s="4">
        <v>52971.84</v>
      </c>
      <c r="E16" s="4">
        <v>0</v>
      </c>
      <c r="F16" s="4">
        <v>34220.82</v>
      </c>
      <c r="G16" s="4">
        <v>0</v>
      </c>
      <c r="H16" s="4">
        <v>4791</v>
      </c>
      <c r="I16" s="4">
        <v>0</v>
      </c>
      <c r="J16" s="4">
        <v>0</v>
      </c>
      <c r="K16" s="4">
        <f>11258.57285-5415</f>
        <v>5843.5728500000005</v>
      </c>
      <c r="L16" s="4">
        <f>243790.2482-23814.59</f>
        <v>219975.6582</v>
      </c>
      <c r="M16" s="4">
        <v>0</v>
      </c>
      <c r="N16" s="4">
        <v>0</v>
      </c>
      <c r="O16" s="4">
        <v>10825.91</v>
      </c>
      <c r="P16" s="4">
        <v>0</v>
      </c>
      <c r="Q16" s="6">
        <f t="shared" si="0"/>
        <v>2264320.3194160005</v>
      </c>
      <c r="R16" s="8">
        <v>70</v>
      </c>
      <c r="S16" s="6">
        <f t="shared" si="1"/>
        <v>32347.433134514293</v>
      </c>
    </row>
    <row r="17" spans="1:19" ht="22.5">
      <c r="A17" s="2" t="s">
        <v>37</v>
      </c>
      <c r="B17" s="4">
        <v>2398059</v>
      </c>
      <c r="C17" s="4">
        <v>541303.1654</v>
      </c>
      <c r="D17" s="4">
        <v>100245.68</v>
      </c>
      <c r="E17" s="4">
        <v>13175.56</v>
      </c>
      <c r="F17" s="4">
        <v>55411.33</v>
      </c>
      <c r="G17" s="4">
        <v>0</v>
      </c>
      <c r="H17" s="4">
        <v>3691.96</v>
      </c>
      <c r="I17" s="4">
        <v>0</v>
      </c>
      <c r="J17" s="4">
        <v>0</v>
      </c>
      <c r="K17" s="4">
        <f>28663.86121-5415</f>
        <v>23248.86121</v>
      </c>
      <c r="L17" s="4">
        <f>386829.76-23814.59</f>
        <v>363015.17</v>
      </c>
      <c r="M17" s="4">
        <v>0</v>
      </c>
      <c r="N17" s="4">
        <v>0</v>
      </c>
      <c r="O17" s="4">
        <v>10825.91</v>
      </c>
      <c r="P17" s="4">
        <v>544</v>
      </c>
      <c r="Q17" s="6">
        <f t="shared" si="0"/>
        <v>3509520.6366100004</v>
      </c>
      <c r="R17" s="8">
        <v>139</v>
      </c>
      <c r="S17" s="6">
        <f t="shared" si="1"/>
        <v>25248.349903669066</v>
      </c>
    </row>
    <row r="18" spans="1:19" ht="45">
      <c r="A18" s="2" t="s">
        <v>44</v>
      </c>
      <c r="B18" s="4">
        <v>1837092.04</v>
      </c>
      <c r="C18" s="4">
        <v>404634.1464</v>
      </c>
      <c r="D18" s="4">
        <v>42971.84</v>
      </c>
      <c r="E18" s="4">
        <v>11685.999999999998</v>
      </c>
      <c r="F18" s="4">
        <v>37533.82</v>
      </c>
      <c r="G18" s="4">
        <v>0</v>
      </c>
      <c r="H18" s="4">
        <v>3652</v>
      </c>
      <c r="I18" s="4">
        <v>0</v>
      </c>
      <c r="J18" s="4">
        <v>0</v>
      </c>
      <c r="K18" s="4">
        <f>24206.74935-5415</f>
        <v>18791.74935</v>
      </c>
      <c r="L18" s="4">
        <f>352880.599-23814.59</f>
        <v>329066.00899999996</v>
      </c>
      <c r="M18" s="4">
        <v>0</v>
      </c>
      <c r="N18" s="4">
        <v>0</v>
      </c>
      <c r="O18" s="4">
        <v>10825.91</v>
      </c>
      <c r="P18" s="4">
        <v>1360</v>
      </c>
      <c r="Q18" s="6">
        <f t="shared" si="0"/>
        <v>2697613.51475</v>
      </c>
      <c r="R18" s="9">
        <v>50</v>
      </c>
      <c r="S18" s="6">
        <f t="shared" si="1"/>
        <v>53952.270295</v>
      </c>
    </row>
    <row r="19" spans="1:19" ht="22.5">
      <c r="A19" s="2" t="s">
        <v>38</v>
      </c>
      <c r="B19" s="4">
        <v>2185077.39</v>
      </c>
      <c r="C19" s="4">
        <v>478811.55426</v>
      </c>
      <c r="D19" s="4">
        <v>100471.84</v>
      </c>
      <c r="E19" s="4">
        <v>10603.619999999999</v>
      </c>
      <c r="F19" s="4">
        <f>97938.09-14178.27</f>
        <v>83759.81999999999</v>
      </c>
      <c r="G19" s="4">
        <v>0</v>
      </c>
      <c r="H19" s="4">
        <v>2373.84</v>
      </c>
      <c r="I19" s="4">
        <v>0</v>
      </c>
      <c r="J19" s="4">
        <v>0</v>
      </c>
      <c r="K19" s="4">
        <f>25831.82953-5415</f>
        <v>20416.82953</v>
      </c>
      <c r="L19" s="4">
        <f>125238.3291-23814.59</f>
        <v>101423.7391</v>
      </c>
      <c r="M19" s="4">
        <v>0</v>
      </c>
      <c r="N19" s="4">
        <v>0</v>
      </c>
      <c r="O19" s="4">
        <v>11055.91</v>
      </c>
      <c r="P19" s="4">
        <v>816</v>
      </c>
      <c r="Q19" s="6">
        <f t="shared" si="0"/>
        <v>2994810.54289</v>
      </c>
      <c r="R19" s="8">
        <v>223</v>
      </c>
      <c r="S19" s="6">
        <f t="shared" si="1"/>
        <v>13429.643690089686</v>
      </c>
    </row>
    <row r="20" spans="1:19" ht="24.75" customHeight="1">
      <c r="A20" s="2" t="s">
        <v>39</v>
      </c>
      <c r="B20" s="4">
        <v>1350732.35</v>
      </c>
      <c r="C20" s="4">
        <v>307919.2736</v>
      </c>
      <c r="D20" s="4">
        <v>42971.84</v>
      </c>
      <c r="E20" s="4">
        <v>3767.16</v>
      </c>
      <c r="F20" s="4">
        <v>39845.85</v>
      </c>
      <c r="G20" s="4">
        <v>0</v>
      </c>
      <c r="H20" s="4">
        <v>294</v>
      </c>
      <c r="I20" s="4">
        <v>0</v>
      </c>
      <c r="J20" s="4">
        <v>0</v>
      </c>
      <c r="K20" s="4">
        <f>24568.91362-5415</f>
        <v>19153.91362</v>
      </c>
      <c r="L20" s="4">
        <f>287349.842-23814.59</f>
        <v>263535.252</v>
      </c>
      <c r="M20" s="4">
        <v>0</v>
      </c>
      <c r="N20" s="4">
        <v>0</v>
      </c>
      <c r="O20" s="4">
        <v>10825.91</v>
      </c>
      <c r="P20" s="4">
        <v>272</v>
      </c>
      <c r="Q20" s="6">
        <f t="shared" si="0"/>
        <v>2039317.5492200002</v>
      </c>
      <c r="R20" s="8">
        <v>40</v>
      </c>
      <c r="S20" s="6">
        <f t="shared" si="1"/>
        <v>50982.938730500005</v>
      </c>
    </row>
    <row r="21" spans="1:19" ht="22.5">
      <c r="A21" s="2" t="s">
        <v>40</v>
      </c>
      <c r="B21" s="4">
        <v>9015383.110000001</v>
      </c>
      <c r="C21" s="4">
        <f>1996409.286959-2967.69+5935.38</f>
        <v>1999376.9769589999</v>
      </c>
      <c r="D21" s="4">
        <f>95766.31+4928.45</f>
        <v>100694.76</v>
      </c>
      <c r="E21" s="4">
        <v>29275.980000000003</v>
      </c>
      <c r="F21" s="4">
        <f>62055.5+15743.14</f>
        <v>77798.64</v>
      </c>
      <c r="G21" s="4">
        <v>2.15</v>
      </c>
      <c r="H21" s="4">
        <v>9579.22</v>
      </c>
      <c r="I21" s="4">
        <v>940056</v>
      </c>
      <c r="J21" s="4">
        <v>11677.61</v>
      </c>
      <c r="K21" s="4">
        <f>232133.8907-11133.88</f>
        <v>221000.01069999998</v>
      </c>
      <c r="L21" s="4">
        <f>24634-23814.59</f>
        <v>819.4099999999999</v>
      </c>
      <c r="M21" s="4">
        <v>0</v>
      </c>
      <c r="N21" s="4">
        <v>0</v>
      </c>
      <c r="O21" s="4">
        <v>12175.9</v>
      </c>
      <c r="P21" s="4">
        <v>1904</v>
      </c>
      <c r="Q21" s="6">
        <f t="shared" si="0"/>
        <v>12419743.767659003</v>
      </c>
      <c r="R21" s="8">
        <v>903</v>
      </c>
      <c r="S21" s="6">
        <f t="shared" si="1"/>
        <v>13753.869067174975</v>
      </c>
    </row>
    <row r="22" spans="1:19" ht="22.5">
      <c r="A22" s="2" t="s">
        <v>41</v>
      </c>
      <c r="B22" s="4">
        <v>2668761.85</v>
      </c>
      <c r="C22" s="4">
        <v>583854.622392</v>
      </c>
      <c r="D22" s="4">
        <v>146556.94</v>
      </c>
      <c r="E22" s="4">
        <v>14065.880000000001</v>
      </c>
      <c r="F22" s="4">
        <v>40925.369999999995</v>
      </c>
      <c r="G22" s="4">
        <v>0</v>
      </c>
      <c r="H22" s="4">
        <v>6107.98</v>
      </c>
      <c r="I22" s="4">
        <v>0</v>
      </c>
      <c r="J22" s="4">
        <v>0</v>
      </c>
      <c r="K22" s="4">
        <f>21878.74485-5415</f>
        <v>16463.74485</v>
      </c>
      <c r="L22" s="4">
        <f>340643.3744-23814.59</f>
        <v>316828.78439999995</v>
      </c>
      <c r="M22" s="4">
        <v>0</v>
      </c>
      <c r="N22" s="4">
        <v>0</v>
      </c>
      <c r="O22" s="4">
        <v>11665.9</v>
      </c>
      <c r="P22" s="4">
        <v>1088</v>
      </c>
      <c r="Q22" s="6">
        <f t="shared" si="0"/>
        <v>3806319.0716419998</v>
      </c>
      <c r="R22" s="8">
        <v>154</v>
      </c>
      <c r="S22" s="6">
        <f t="shared" si="1"/>
        <v>24716.357608064933</v>
      </c>
    </row>
    <row r="23" spans="1:19" ht="22.5">
      <c r="A23" s="2" t="s">
        <v>42</v>
      </c>
      <c r="B23" s="4">
        <v>2149980.05</v>
      </c>
      <c r="C23" s="4">
        <v>485011.53361999994</v>
      </c>
      <c r="D23" s="4">
        <v>42971.84</v>
      </c>
      <c r="E23" s="4">
        <v>0</v>
      </c>
      <c r="F23" s="4">
        <v>165655.09000000003</v>
      </c>
      <c r="G23" s="4">
        <v>0</v>
      </c>
      <c r="H23" s="4">
        <v>2300.15</v>
      </c>
      <c r="I23" s="4">
        <v>0</v>
      </c>
      <c r="J23" s="4">
        <v>1865.46</v>
      </c>
      <c r="K23" s="4">
        <f>40746.58636-5000</f>
        <v>35746.58636</v>
      </c>
      <c r="L23" s="4">
        <f>216887.9338-23814.59</f>
        <v>193073.3438</v>
      </c>
      <c r="M23" s="4">
        <v>0</v>
      </c>
      <c r="N23" s="4">
        <v>0</v>
      </c>
      <c r="O23" s="4">
        <v>11655.91</v>
      </c>
      <c r="P23" s="4">
        <v>816</v>
      </c>
      <c r="Q23" s="6">
        <f t="shared" si="0"/>
        <v>3089075.9637799994</v>
      </c>
      <c r="R23" s="8">
        <v>157</v>
      </c>
      <c r="S23" s="6">
        <f t="shared" si="1"/>
        <v>19675.64308140127</v>
      </c>
    </row>
    <row r="24" spans="1:19" ht="22.5">
      <c r="A24" s="2" t="s">
        <v>43</v>
      </c>
      <c r="B24" s="4">
        <v>1968666.1400000001</v>
      </c>
      <c r="C24" s="4">
        <v>441525.8594</v>
      </c>
      <c r="D24" s="4">
        <v>42971.84</v>
      </c>
      <c r="E24" s="4">
        <v>1205.38</v>
      </c>
      <c r="F24" s="4">
        <v>29545.89</v>
      </c>
      <c r="G24" s="4">
        <v>0</v>
      </c>
      <c r="H24" s="4">
        <v>7392</v>
      </c>
      <c r="I24" s="4">
        <v>289613.27</v>
      </c>
      <c r="J24" s="4">
        <v>0</v>
      </c>
      <c r="K24" s="4">
        <f>33239.02404-5000</f>
        <v>28239.024039999997</v>
      </c>
      <c r="L24" s="4">
        <v>0</v>
      </c>
      <c r="M24" s="4">
        <v>0</v>
      </c>
      <c r="N24" s="4">
        <v>0</v>
      </c>
      <c r="O24" s="4">
        <v>10925.91</v>
      </c>
      <c r="P24" s="4">
        <v>544</v>
      </c>
      <c r="Q24" s="6">
        <f t="shared" si="0"/>
        <v>2820629.31344</v>
      </c>
      <c r="R24" s="8">
        <v>101</v>
      </c>
      <c r="S24" s="6">
        <f t="shared" si="1"/>
        <v>27927.022905346537</v>
      </c>
    </row>
    <row r="25" spans="1:19" ht="15">
      <c r="A25" s="3" t="s">
        <v>45</v>
      </c>
      <c r="B25" s="5">
        <f aca="true" t="shared" si="2" ref="B25:K25">SUM(B2:B24)</f>
        <v>58076654.37</v>
      </c>
      <c r="C25" s="5">
        <f t="shared" si="2"/>
        <v>12847682.535622003</v>
      </c>
      <c r="D25" s="5">
        <f t="shared" si="2"/>
        <v>1909675.6700000004</v>
      </c>
      <c r="E25" s="5">
        <f t="shared" si="2"/>
        <v>433407.36</v>
      </c>
      <c r="F25" s="5">
        <f t="shared" si="2"/>
        <v>1510923.37</v>
      </c>
      <c r="G25" s="5">
        <f t="shared" si="2"/>
        <v>2.15</v>
      </c>
      <c r="H25" s="5">
        <f t="shared" si="2"/>
        <v>118092.80999999998</v>
      </c>
      <c r="I25" s="5">
        <f t="shared" si="2"/>
        <v>1629345.15</v>
      </c>
      <c r="J25" s="5">
        <f t="shared" si="2"/>
        <v>16887.02</v>
      </c>
      <c r="K25" s="5">
        <f t="shared" si="2"/>
        <v>930092.26813</v>
      </c>
      <c r="L25" s="5">
        <f>SUM(L2:L24)</f>
        <v>7393600.9093</v>
      </c>
      <c r="M25" s="5">
        <f>SUM(M2:M24)</f>
        <v>0</v>
      </c>
      <c r="N25" s="5">
        <f>SUM(N2:N24)</f>
        <v>0</v>
      </c>
      <c r="O25" s="5">
        <f>SUM(O2:O24)</f>
        <v>252085.00000000003</v>
      </c>
      <c r="P25" s="5">
        <f>SUM(P2:P24)</f>
        <v>22304</v>
      </c>
      <c r="Q25" s="6">
        <f t="shared" si="0"/>
        <v>85140752.61305203</v>
      </c>
      <c r="R25" s="9">
        <f>SUM(R2:R24)</f>
        <v>3507</v>
      </c>
      <c r="S25" s="6">
        <f t="shared" si="1"/>
        <v>24277.37456887711</v>
      </c>
    </row>
    <row r="26" spans="1:17" ht="22.5">
      <c r="A26" s="3" t="s">
        <v>2</v>
      </c>
      <c r="B26" s="4">
        <v>646451.15</v>
      </c>
      <c r="C26" s="4">
        <v>153767.45880000002</v>
      </c>
      <c r="D26" s="4">
        <v>0</v>
      </c>
      <c r="E26" s="4">
        <v>99111.37999999999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6">
        <f t="shared" si="0"/>
        <v>899329.9888</v>
      </c>
    </row>
    <row r="27" spans="1:17" ht="15">
      <c r="A27" s="3" t="s">
        <v>3</v>
      </c>
      <c r="B27" s="4">
        <v>414260.11</v>
      </c>
      <c r="C27" s="4">
        <v>92372.11640000003</v>
      </c>
      <c r="D27" s="4">
        <v>0</v>
      </c>
      <c r="E27" s="4">
        <v>34816.21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6">
        <f t="shared" si="0"/>
        <v>541448.4364</v>
      </c>
    </row>
    <row r="28" spans="1:17" ht="15">
      <c r="A28" s="3" t="s">
        <v>4</v>
      </c>
      <c r="B28" s="4">
        <v>221494.86</v>
      </c>
      <c r="C28" s="4">
        <v>53372.5</v>
      </c>
      <c r="D28" s="4">
        <v>0</v>
      </c>
      <c r="E28" s="4">
        <v>34609.25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6">
        <f t="shared" si="0"/>
        <v>309476.61</v>
      </c>
    </row>
    <row r="29" spans="1:17" ht="22.5">
      <c r="A29" s="3" t="s">
        <v>8</v>
      </c>
      <c r="B29" s="4">
        <v>274948.55</v>
      </c>
      <c r="C29" s="4">
        <v>37058.76</v>
      </c>
      <c r="D29" s="4"/>
      <c r="E29" s="4">
        <v>37098.4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6">
        <f t="shared" si="0"/>
        <v>349105.71</v>
      </c>
    </row>
    <row r="30" spans="1:17" ht="15">
      <c r="A30" s="3" t="s">
        <v>5</v>
      </c>
      <c r="B30" s="4">
        <v>1557154.6700000002</v>
      </c>
      <c r="C30" s="4">
        <v>336570.8352000001</v>
      </c>
      <c r="D30" s="4">
        <v>0</v>
      </c>
      <c r="E30" s="4">
        <v>205635.24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6">
        <f t="shared" si="0"/>
        <v>2099360.7452000002</v>
      </c>
    </row>
    <row r="31" ht="15">
      <c r="Q31" s="7"/>
    </row>
  </sheetData>
  <sheetProtection/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Boss</cp:lastModifiedBy>
  <cp:lastPrinted>2019-01-29T08:01:58Z</cp:lastPrinted>
  <dcterms:created xsi:type="dcterms:W3CDTF">2019-01-23T21:13:19Z</dcterms:created>
  <dcterms:modified xsi:type="dcterms:W3CDTF">2019-02-06T06:40:23Z</dcterms:modified>
  <cp:category/>
  <cp:version/>
  <cp:contentType/>
  <cp:contentStatus/>
</cp:coreProperties>
</file>